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SIV\Desktop\BCASH\Calcy\rate-finder-plus\audit\native-xlsx-2026-10-15\59a3fd04\"/>
    </mc:Choice>
  </mc:AlternateContent>
  <xr:revisionPtr revIDLastSave="0" documentId="13_ncr:1_{7508B95F-C57B-4BB0-A0B5-D86E1DCB243B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ashboard" sheetId="1" r:id="rId1"/>
    <sheet name="Cost Planner" sheetId="2" r:id="rId2"/>
    <sheet name="Savings Tracker" sheetId="3" r:id="rId3"/>
    <sheet name="State Costs" sheetId="4" r:id="rId4"/>
    <sheet name="Instructions" sheetId="5" r:id="rId5"/>
  </sheets>
  <definedNames>
    <definedName name="_xlnm.Print_Area" localSheetId="1">'Cost Planner'!$A$1:$D$22</definedName>
    <definedName name="_xlnm.Print_Area" localSheetId="0">Dashboard!$A$1:$E$23</definedName>
    <definedName name="_xlnm.Print_Area" localSheetId="4">Instructions!$A$1:$A$81</definedName>
    <definedName name="_xlnm.Print_Area" localSheetId="2">'Savings Tracker'!$A$1:$F$53</definedName>
    <definedName name="_xlnm.Print_Area" localSheetId="3">'State Costs'!$A$1:$B$29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3" l="1"/>
  <c r="B17" i="3"/>
  <c r="D16" i="3"/>
  <c r="D15" i="3"/>
  <c r="D14" i="3"/>
  <c r="D13" i="3"/>
  <c r="D12" i="3"/>
  <c r="D11" i="3"/>
  <c r="D10" i="3"/>
  <c r="D9" i="3"/>
  <c r="D8" i="3"/>
  <c r="D7" i="3"/>
  <c r="D6" i="3"/>
  <c r="E5" i="3"/>
  <c r="E6" i="3" s="1"/>
  <c r="D5" i="3"/>
  <c r="B22" i="2"/>
  <c r="B14" i="1" s="1"/>
  <c r="B13" i="2"/>
  <c r="B13" i="1" s="1"/>
  <c r="B7" i="1"/>
  <c r="B23" i="1" s="1"/>
  <c r="D17" i="3" l="1"/>
  <c r="E7" i="3"/>
  <c r="F6" i="3"/>
  <c r="C17" i="1"/>
  <c r="B19" i="1" s="1"/>
  <c r="C22" i="1"/>
  <c r="F5" i="3"/>
  <c r="B9" i="1"/>
  <c r="B22" i="1"/>
  <c r="F7" i="3" l="1"/>
  <c r="E8" i="3"/>
  <c r="F8" i="3" l="1"/>
  <c r="E9" i="3"/>
  <c r="E10" i="3" l="1"/>
  <c r="F9" i="3"/>
  <c r="F10" i="3" l="1"/>
  <c r="E11" i="3"/>
  <c r="E12" i="3" l="1"/>
  <c r="F11" i="3"/>
  <c r="E13" i="3" l="1"/>
  <c r="F12" i="3"/>
  <c r="E14" i="3" l="1"/>
  <c r="F13" i="3"/>
  <c r="E15" i="3" l="1"/>
  <c r="F14" i="3"/>
  <c r="E16" i="3" l="1"/>
  <c r="F15" i="3"/>
  <c r="E17" i="3" l="1"/>
  <c r="F16" i="3"/>
</calcChain>
</file>

<file path=xl/sharedStrings.xml><?xml version="1.0" encoding="utf-8"?>
<sst xmlns="http://schemas.openxmlformats.org/spreadsheetml/2006/main" count="215" uniqueCount="161">
  <si>
    <t>Calcy First Home Buyer Budget Planner</t>
  </si>
  <si>
    <t>calcy.com.au  ·  Free Australian property calculators</t>
  </si>
  <si>
    <t>Property Goal</t>
  </si>
  <si>
    <t>Item</t>
  </si>
  <si>
    <t>Value</t>
  </si>
  <si>
    <t/>
  </si>
  <si>
    <t>Notes</t>
  </si>
  <si>
    <t>Property Price</t>
  </si>
  <si>
    <t>Illustrative inputs; replace with your estimates.</t>
  </si>
  <si>
    <t>Deposit Target (20%)</t>
  </si>
  <si>
    <t>Current Savings</t>
  </si>
  <si>
    <t>Deposit Gap</t>
  </si>
  <si>
    <t>Cost Summary</t>
  </si>
  <si>
    <t>Amount</t>
  </si>
  <si>
    <t>Total Upfront Purchase Costs</t>
  </si>
  <si>
    <t>Total Moving Costs</t>
  </si>
  <si>
    <t>Emergency fund (your estimate)</t>
  </si>
  <si>
    <t>TOTAL REQUIRED BEFORE PURCHASE</t>
  </si>
  <si>
    <t>Months Until Purchase Date</t>
  </si>
  <si>
    <t>Positive months. Weekly equivalent = monthly × 12 ÷ 52.</t>
  </si>
  <si>
    <t>Monthly Savings Needed</t>
  </si>
  <si>
    <t>Costs and eligibility need separate confirmation.</t>
  </si>
  <si>
    <t>Deposit progress (not loan approval)</t>
  </si>
  <si>
    <t>Deposit Progress</t>
  </si>
  <si>
    <t>Deposit progress (0–100)</t>
  </si>
  <si>
    <t>Upfront Purchase Costs</t>
  </si>
  <si>
    <t>Your Estimate</t>
  </si>
  <si>
    <t>Stamp Duty</t>
  </si>
  <si>
    <t>Illustrative placeholder; enter your official duty estimate.</t>
  </si>
  <si>
    <t>Conveyancing / Legal Fees</t>
  </si>
  <si>
    <t>Fixed-fee quote from a licensed conveyancer</t>
  </si>
  <si>
    <t>Building Inspection</t>
  </si>
  <si>
    <t>Essential — reveals structural issues</t>
  </si>
  <si>
    <t>Pest Inspection</t>
  </si>
  <si>
    <t>Non-negotiable — pest damage can cost $10k+</t>
  </si>
  <si>
    <t>Loan Application / Valuation Fee</t>
  </si>
  <si>
    <t>Many lenders waive these for first home buyers</t>
  </si>
  <si>
    <t>Lender's Mortgage Insurance (LMI)</t>
  </si>
  <si>
    <t>20% deposit example assumes no LMI. Confirm with lender.</t>
  </si>
  <si>
    <t>Government Charges (mortgage reg, transfer)</t>
  </si>
  <si>
    <t>State revenue office fees</t>
  </si>
  <si>
    <t>Moving Costs</t>
  </si>
  <si>
    <t>Removalists / Truck Hire</t>
  </si>
  <si>
    <t>Get written quotes from 2 companies</t>
  </si>
  <si>
    <t>Utility Connections</t>
  </si>
  <si>
    <t>Gas, electricity, internet connection fees</t>
  </si>
  <si>
    <t>Furniture (bed, sofa, table, fridge, washer)</t>
  </si>
  <si>
    <t>Start with essentials; build over time</t>
  </si>
  <si>
    <t>Appliances &amp; Kitchen Basics</t>
  </si>
  <si>
    <t>Kettle, toaster, cookware, linen</t>
  </si>
  <si>
    <t>Other Moving Costs</t>
  </si>
  <si>
    <t>Boxes, cleaning supplies, bond top-up</t>
  </si>
  <si>
    <t>Illustrative monthly amounts; replace targets and actuals. Running balance excludes existing savings.</t>
  </si>
  <si>
    <t>Month</t>
  </si>
  <si>
    <t>Monthly Target</t>
  </si>
  <si>
    <t>Actual Saved</t>
  </si>
  <si>
    <t>Difference</t>
  </si>
  <si>
    <t>Running Balance</t>
  </si>
  <si>
    <t>Progress %</t>
  </si>
  <si>
    <t>Jul 2026</t>
  </si>
  <si>
    <t>Aug 2026</t>
  </si>
  <si>
    <t>Sep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</si>
  <si>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</si>
  <si>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</si>
  <si>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</si>
  <si>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</si>
  <si>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</si>
  <si>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</si>
  <si>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</si>
  <si>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</si>
  <si>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</si>
  <si>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Total</t>
  </si>
  <si>
    <t>State First Home Buyer Costs</t>
  </si>
  <si>
    <t>State reference (does not calculate):</t>
  </si>
  <si>
    <t>NSW</t>
  </si>
  <si>
    <t>Stamp Duty Calculator Links</t>
  </si>
  <si>
    <t>State</t>
  </si>
  <si>
    <t>Calcy Calculator URL</t>
  </si>
  <si>
    <t>https://calcy.com.au/stamp-duty-calculator/nsw</t>
  </si>
  <si>
    <t>VIC</t>
  </si>
  <si>
    <t>https://calcy.com.au/stamp-duty-calculator/vic</t>
  </si>
  <si>
    <t>QLD</t>
  </si>
  <si>
    <t>https://calcy.com.au/stamp-duty-calculator/qld</t>
  </si>
  <si>
    <t>WA</t>
  </si>
  <si>
    <t>https://calcy.com.au/stamp-duty-calculator/wa</t>
  </si>
  <si>
    <t>SA</t>
  </si>
  <si>
    <t>https://calcy.com.au/stamp-duty-calculator/sa</t>
  </si>
  <si>
    <t>TAS</t>
  </si>
  <si>
    <t>https://calcy.com.au/stamp-duty-calculator/tas</t>
  </si>
  <si>
    <t>ACT</t>
  </si>
  <si>
    <t>https://calcy.com.au/stamp-duty-calculator/act</t>
  </si>
  <si>
    <t>NT</t>
  </si>
  <si>
    <t>https://calcy.com.au/stamp-duty-calculator/nt</t>
  </si>
  <si>
    <t>First Home Buyer Grant Links</t>
  </si>
  <si>
    <t>Calcy Grant Guide URL</t>
  </si>
  <si>
    <t>https://calcy.com.au/first-home-buyer-grant-nsw</t>
  </si>
  <si>
    <t>https://calcy.com.au/first-home-buyer-grant-vic</t>
  </si>
  <si>
    <t>https://calcy.com.au/first-home-buyer-grant-qld</t>
  </si>
  <si>
    <t>https://calcy.com.au/first-home-buyer-grant-wa</t>
  </si>
  <si>
    <t>https://calcy.com.au/first-home-buyer-grant-sa</t>
  </si>
  <si>
    <t>https://calcy.com.au/first-home-buyer-grant-tas</t>
  </si>
  <si>
    <t>https://calcy.com.au/first-home-buyer-grant-act</t>
  </si>
  <si>
    <t>https://calcy.com.au/first-home-buyer-grant-nt</t>
  </si>
  <si>
    <t>These links are estimates. Confirm duty and grant eligibility with your state revenue office.</t>
  </si>
  <si>
    <t>Calcy First Home Buyer Budget Planner – Instructions</t>
  </si>
  <si>
    <t>HOW TO USE THIS PLANNER</t>
  </si>
  <si>
    <t>1. Start on the Dashboard sheet. Enter your property price and current savings. All formulas</t>
  </si>
  <si>
    <t xml:space="preserve">   calculate automatically — including the deposit gap, total required, and monthly savings needed.</t>
  </si>
  <si>
    <t>2. Open the Cost Planner sheet. Replace the example values with real quotes from your</t>
  </si>
  <si>
    <t xml:space="preserve">   conveyancer, lender, building inspector, and removalist company.</t>
  </si>
  <si>
    <t>3. Review the Dashboard. The 'Total Required Before Purchase' is your all-in target. The</t>
  </si>
  <si>
    <t>Deposit progress measures savings against the 20% deposit target; it is not loan approval.</t>
  </si>
  <si>
    <t>4. Use the Savings Tracker each month to log what you actually saved. The charts update</t>
  </si>
  <si>
    <t xml:space="preserve">   automatically, showing your savings progress and running balance toward the goal.</t>
  </si>
  <si>
    <t>5. Check the State Costs sheet for links to your state's stamp duty calculator and</t>
  </si>
  <si>
    <t>first home buyer grant guide. The dropdown is a reference only and does not change costs.</t>
  </si>
  <si>
    <t>DEPOSIT STRATEGIES</t>
  </si>
  <si>
    <t>• 20% deposit: LMI is commonly avoided at 80% LVR; confirm lender requirements. The</t>
  </si>
  <si>
    <t xml:space="preserve">  trade-off is it takes longer to save. Ideal for buyers with stable housing (living at home,</t>
  </si>
  <si>
    <t xml:space="preserve">  renting cheaply) who can save $2,000+/month.</t>
  </si>
  <si>
    <t>• 10–15% deposit: Gets you into the market sooner. You pay LMI (capitalised into the loan)</t>
  </si>
  <si>
    <t>and property values can rise or fall. Confirm any LMI cost and loan terms with your lender.</t>
  </si>
  <si>
    <t>• Low-deposit government support may help eligible buyers. Check current rules at</t>
  </si>
  <si>
    <t>firsthomebuyers.gov.au before relying on a guarantee, eligibility or property-price limit.</t>
  </si>
  <si>
    <t>• Split strategy: Target 15% from savings, then use the First Home Super Saver Scheme (FHSSS)</t>
  </si>
  <si>
    <t>where eligible. Benefits and timing depend on tax, contribution and release rules.</t>
  </si>
  <si>
    <t>FIRST HOME SUPER SAVER SCHEME (FHSSS)</t>
  </si>
  <si>
    <t>The first home super saver scheme can release eligible voluntary super contributions for a home</t>
  </si>
  <si>
    <t>deposit. Annual limits, total limits, contribution tax and release tax rules apply. Check the ATO</t>
  </si>
  <si>
    <t>at ato.gov.au for current eligibility and a determination before planning a release.</t>
  </si>
  <si>
    <t>Key rules:</t>
  </si>
  <si>
    <t>• Only eligible contributions and associated earnings can be released; limits apply.</t>
  </si>
  <si>
    <t>• Compulsory employer super guarantee contributions are not eligible voluntary contributions.</t>
  </si>
  <si>
    <t>• Check ATO determination, contract-notification and release deadlines before signing.</t>
  </si>
  <si>
    <t>• Assess contribution and release tax together; seek advice for your circumstances.</t>
  </si>
  <si>
    <t>EMERGENCY FUND GUIDANCE</t>
  </si>
  <si>
    <t>Choose an emergency fund that reflects mortgage repayments, rates, insurance, and</t>
  </si>
  <si>
    <t>living expenses and income stability. Keep that buffer available instead of committing it</t>
  </si>
  <si>
    <t>for your deposit.</t>
  </si>
  <si>
    <t>Unexpected expenses, medical bills and income interruptions can affect repayments.</t>
  </si>
  <si>
    <t>The example $9,000 buffer is a user-editable assumption, not a recommendation or guarantee.</t>
  </si>
  <si>
    <t>Convert weekly amounts to monthly using × 52 ÷ 12, not × 4.</t>
  </si>
  <si>
    <t>LINKS TO CALCY CALCULATORS</t>
  </si>
  <si>
    <t>Mortgage Repayments:    https://calcy.com.au/mortgage-calculator</t>
  </si>
  <si>
    <t>Stamp Duty:             https://calcy.com.au/stamp-duty-calculator</t>
  </si>
  <si>
    <t>Borrowing Power:        https://calcy.com.au/borrowing-power-calculator</t>
  </si>
  <si>
    <t>LMI Calculator:         https://calcy.com.au/lmi-calculator</t>
  </si>
  <si>
    <t>Loan Comparison:        https://calcy.com.au/loan-comparison-calculator</t>
  </si>
  <si>
    <t>Refinance Calculator:   https://calcy.com.au/refinance-calculator</t>
  </si>
  <si>
    <t>Extra Repayments:       https://calcy.com.au/extra-repayments-calculator</t>
  </si>
  <si>
    <t>Rent vs Buy:            https://calcy.com.au/rent-vs-buy-calculator</t>
  </si>
  <si>
    <t>Stamp Duty by State:    https://calcy.com.au/stamp-duty-calculator/{state}</t>
  </si>
  <si>
    <t>FHB Grant by State:     https://calcy.com.au/first-home-buyer-grant-{state}</t>
  </si>
  <si>
    <t>DISCLAIMER</t>
  </si>
  <si>
    <t>All figures in this workbook are estimates only and do not constitute financial advice. They</t>
  </si>
  <si>
    <t>should not replace professional financial planning, legal advice, or loan pre-approval from a</t>
  </si>
  <si>
    <t>licensed Australian credit provider.</t>
  </si>
  <si>
    <t>Always verify costs with licensed professionals before committing to a purchase. Lenders</t>
  </si>
  <si>
    <t>have their own criteria and your actual borrowing capacity may differ from these estimates.</t>
  </si>
  <si>
    <t>This spreadsheet is provided free of charge by Calcy (calcy.com.au).</t>
  </si>
  <si>
    <t>© Calcy — Formula review 14 October 2026. Confirm current government rules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</si>
</sst>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;&quot;—&quot;"/>
  </numFmts>
  <fonts count="19" x14ac:knownFonts="1">
    <font>
      <sz val="11"/>
      <color theme="1"/>
      <name val="Calibri"/>
      <family val="2"/>
      <scheme val="minor"/>
    </font>
    <font>
      <b/>
      <sz val="16"/>
      <color rgb="FF003680"/>
      <name val="Calibri"/>
    </font>
    <font>
      <sz val="10"/>
      <color rgb="FF6B7280"/>
      <name val="Calibri"/>
    </font>
    <font>
      <b/>
      <sz val="12"/>
      <color rgb="FF003680"/>
      <name val="Calibri"/>
    </font>
    <font>
      <b/>
      <sz val="11"/>
      <color rgb="FFFFFFFF"/>
      <name val="Calibri"/>
    </font>
    <font>
      <sz val="11"/>
      <color rgb="FF1F2937"/>
      <name val="Calibri"/>
    </font>
    <font>
      <i/>
      <sz val="10"/>
      <color rgb="FF6B7280"/>
      <name val="Calibri"/>
    </font>
    <font>
      <b/>
      <sz val="11"/>
      <color rgb="FF003680"/>
      <name val="Calibri"/>
    </font>
    <font>
      <b/>
      <sz val="13"/>
      <color rgb="FFFFFFFF"/>
      <name val="Calibri"/>
    </font>
    <font>
      <b/>
      <sz val="14"/>
      <color rgb="FF003680"/>
      <name val="Calibri"/>
    </font>
    <font>
      <b/>
      <sz val="20"/>
      <color rgb="FF003680"/>
      <name val="Calibri"/>
    </font>
    <font>
      <b/>
      <sz val="11"/>
      <color rgb="FF1F2937"/>
      <name val="Calibri"/>
    </font>
    <font>
      <u/>
      <sz val="11"/>
      <color rgb="FF2563EB"/>
      <name val="Calibri"/>
    </font>
    <font>
      <sz val="8"/>
      <color rgb="FF1F2937"/>
      <name val="Calibri"/>
    </font>
    <font>
      <sz val="4"/>
      <color rgb="FF1F2937"/>
      <name val="Calibri"/>
    </font>
    <font>
      <b/>
      <sz val="10"/>
      <color rgb="FF003680"/>
      <name val="Calibri"/>
    </font>
    <font>
      <b/>
      <sz val="10"/>
      <color rgb="FF1F2937"/>
      <name val="Calibri"/>
    </font>
    <font>
      <sz val="9"/>
      <color rgb="FF64748B"/>
      <name val="Calibri"/>
    </font>
    <font>
      <sz val="9"/>
      <color rgb="FF64748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F4FF"/>
      </patternFill>
    </fill>
    <fill>
      <patternFill patternType="solid">
        <fgColor rgb="FF003680"/>
      </patternFill>
    </fill>
  </fills>
  <borders count="5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/>
      <top/>
      <bottom style="thin">
        <color rgb="FFD0D5DD"/>
      </bottom>
      <diagonal/>
    </border>
    <border>
      <left/>
      <right/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/>
    <xf numFmtId="0" fontId="4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right" vertical="center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9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right" vertical="center"/>
    </xf>
    <xf numFmtId="9" fontId="5" fillId="0" borderId="2" xfId="0" applyNumberFormat="1" applyFont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64" fontId="5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0" fillId="3" borderId="1" xfId="0" applyNumberFormat="1" applyFont="1" applyFill="1" applyBorder="1" applyAlignment="1">
      <alignment wrapText="1"/>
    </xf>
    <xf numFmtId="0" fontId="16" fillId="0" borderId="0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3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8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2" fillId="0" borderId="0" xfId="0" applyFont="1"/>
    <xf numFmtId="0" fontId="17" fillId="0" borderId="0" xfId="0" applyNumberFormat="1" applyFont="1" applyFill="1" applyBorder="1"/>
    <xf numFmtId="0" fontId="18" fillId="0" borderId="0" xfId="0" applyNumberFormat="1" applyFont="1" applyFill="1" applyBorder="1"/>
  </cellXfs>
  <cellStyles count="1">
    <cellStyle name="Normal" xfId="0" builtinId="0"/>
  </cellStyles>
  <dxfs count="1"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Monthly Savings Progress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'Savings Tracker'!$B$4</c:f>
              <c:strCache>
                <c:ptCount val="1"/>
                <c:pt idx="0">
                  <c:v>Monthly Target</c:v>
                </c:pt>
              </c:strCache>
            </c:strRef>
          </c:tx>
          <c:spPr>
            <a:solidFill>
              <a:srgbClr val="003680"/>
            </a:solidFill>
            <a:ln>
              <a:prstDash val="solid"/>
            </a:ln>
          </c:spPr>
          <c:invertIfNegative val="1"/>
          <c:cat>
            <c:strRef>
              <c:f>'Savings Tracker'!$A$5:$A$16</c:f>
              <c:strCache>
                <c:ptCount val="12"/>
                <c:pt idx="0">
                  <c:v>Jul 2026</c:v>
                </c:pt>
                <c:pt idx="1">
                  <c:v>Aug 2026</c:v>
                </c:pt>
                <c:pt idx="2">
                  <c:v>Sep 2026</c:v>
                </c:pt>
                <c:pt idx="3">
                  <c:v>Oct 2026</c:v>
                </c:pt>
                <c:pt idx="4">
                  <c:v>Nov 2026</c:v>
                </c:pt>
                <c:pt idx="5">
                  <c:v>Dec 2026</c:v>
                </c:pt>
                <c:pt idx="6">
                  <c:v>Jan 2027</c:v>
                </c:pt>
                <c:pt idx="7">
                  <c:v>Feb 2027</c:v>
                </c:pt>
                <c:pt idx="8">
                  <c:v>Mar 2027</c:v>
                </c:pt>
                <c:pt idx="9">
                  <c:v>Apr 2027</c:v>
                </c:pt>
                <c:pt idx="10">
                  <c:v>May 2027</c:v>
                </c:pt>
                <c:pt idx="11">
                  <c:v>Jun 2027</c:v>
                </c:pt>
              </c:strCache>
            </c:strRef>
          </c:cat>
          <c:val>
            <c:numRef>
              <c:f>'Savings Tracker'!$B$5:$B$16</c:f>
              <c:numCache>
                <c:formatCode>#,##0</c:formatCode>
                <c:ptCount val="12"/>
                <c:pt idx="0">
                  <c:v>2500</c:v>
                </c:pt>
                <c:pt idx="1">
                  <c:v>2500</c:v>
                </c:pt>
                <c:pt idx="2">
                  <c:v>2500</c:v>
                </c:pt>
                <c:pt idx="3">
                  <c:v>2500</c:v>
                </c:pt>
                <c:pt idx="4">
                  <c:v>2500</c:v>
                </c:pt>
                <c:pt idx="5">
                  <c:v>2500</c:v>
                </c:pt>
                <c:pt idx="6">
                  <c:v>2500</c:v>
                </c:pt>
                <c:pt idx="7">
                  <c:v>2500</c:v>
                </c:pt>
                <c:pt idx="8">
                  <c:v>2500</c:v>
                </c:pt>
                <c:pt idx="9">
                  <c:v>2500</c:v>
                </c:pt>
                <c:pt idx="10">
                  <c:v>2500</c:v>
                </c:pt>
                <c:pt idx="11">
                  <c:v>2500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62E-4E8A-826D-6CD2D58969C4}"/>
            </c:ext>
          </c:extLst>
        </c:ser>
        <c:ser>
          <c:idx val="1"/>
          <c:order val="1"/>
          <c:tx>
            <c:strRef>
              <c:f>'Savings Tracker'!$C$4</c:f>
              <c:strCache>
                <c:ptCount val="1"/>
                <c:pt idx="0">
                  <c:v>Actual Saved</c:v>
                </c:pt>
              </c:strCache>
            </c:strRef>
          </c:tx>
          <c:spPr>
            <a:solidFill>
              <a:srgbClr val="10B981"/>
            </a:solidFill>
            <a:ln>
              <a:prstDash val="solid"/>
            </a:ln>
          </c:spPr>
          <c:invertIfNegative val="1"/>
          <c:cat>
            <c:strRef>
              <c:f>'Savings Tracker'!$A$5:$A$16</c:f>
              <c:strCache>
                <c:ptCount val="12"/>
                <c:pt idx="0">
                  <c:v>Jul 2026</c:v>
                </c:pt>
                <c:pt idx="1">
                  <c:v>Aug 2026</c:v>
                </c:pt>
                <c:pt idx="2">
                  <c:v>Sep 2026</c:v>
                </c:pt>
                <c:pt idx="3">
                  <c:v>Oct 2026</c:v>
                </c:pt>
                <c:pt idx="4">
                  <c:v>Nov 2026</c:v>
                </c:pt>
                <c:pt idx="5">
                  <c:v>Dec 2026</c:v>
                </c:pt>
                <c:pt idx="6">
                  <c:v>Jan 2027</c:v>
                </c:pt>
                <c:pt idx="7">
                  <c:v>Feb 2027</c:v>
                </c:pt>
                <c:pt idx="8">
                  <c:v>Mar 2027</c:v>
                </c:pt>
                <c:pt idx="9">
                  <c:v>Apr 2027</c:v>
                </c:pt>
                <c:pt idx="10">
                  <c:v>May 2027</c:v>
                </c:pt>
                <c:pt idx="11">
                  <c:v>Jun 2027</c:v>
                </c:pt>
              </c:strCache>
            </c:strRef>
          </c:cat>
          <c:val>
            <c:numRef>
              <c:f>'Savings Tracker'!$C$5:$C$16</c:f>
              <c:numCache>
                <c:formatCode>#,##0</c:formatCode>
                <c:ptCount val="12"/>
                <c:pt idx="0">
                  <c:v>2854</c:v>
                </c:pt>
                <c:pt idx="1">
                  <c:v>2314</c:v>
                </c:pt>
                <c:pt idx="2">
                  <c:v>2225</c:v>
                </c:pt>
                <c:pt idx="3">
                  <c:v>2959</c:v>
                </c:pt>
                <c:pt idx="4">
                  <c:v>2481</c:v>
                </c:pt>
                <c:pt idx="5">
                  <c:v>2450</c:v>
                </c:pt>
                <c:pt idx="6">
                  <c:v>2428</c:v>
                </c:pt>
                <c:pt idx="7">
                  <c:v>2342</c:v>
                </c:pt>
                <c:pt idx="8">
                  <c:v>2954</c:v>
                </c:pt>
                <c:pt idx="9">
                  <c:v>2304</c:v>
                </c:pt>
                <c:pt idx="10">
                  <c:v>2892</c:v>
                </c:pt>
                <c:pt idx="11">
                  <c:v>2958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62E-4E8A-826D-6CD2D5896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Amount ($)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Goal Completion — Running Balance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'Savings Tracker'!$E$4</c:f>
              <c:strCache>
                <c:ptCount val="1"/>
                <c:pt idx="0">
                  <c:v>Running Balance</c:v>
                </c:pt>
              </c:strCache>
            </c:strRef>
          </c:tx>
          <c:spPr>
            <a:ln w="28000">
              <a:solidFill>
                <a:srgbClr val="003680"/>
              </a:solidFill>
              <a:prstDash val="solid"/>
            </a:ln>
          </c:spPr>
          <c:marker>
            <c:symbol val="none"/>
          </c:marker>
          <c:cat>
            <c:strRef>
              <c:f>'Savings Tracker'!$A$5:$A$16</c:f>
              <c:strCache>
                <c:ptCount val="12"/>
                <c:pt idx="0">
                  <c:v>Jul 2026</c:v>
                </c:pt>
                <c:pt idx="1">
                  <c:v>Aug 2026</c:v>
                </c:pt>
                <c:pt idx="2">
                  <c:v>Sep 2026</c:v>
                </c:pt>
                <c:pt idx="3">
                  <c:v>Oct 2026</c:v>
                </c:pt>
                <c:pt idx="4">
                  <c:v>Nov 2026</c:v>
                </c:pt>
                <c:pt idx="5">
                  <c:v>Dec 2026</c:v>
                </c:pt>
                <c:pt idx="6">
                  <c:v>Jan 2027</c:v>
                </c:pt>
                <c:pt idx="7">
                  <c:v>Feb 2027</c:v>
                </c:pt>
                <c:pt idx="8">
                  <c:v>Mar 2027</c:v>
                </c:pt>
                <c:pt idx="9">
                  <c:v>Apr 2027</c:v>
                </c:pt>
                <c:pt idx="10">
                  <c:v>May 2027</c:v>
                </c:pt>
                <c:pt idx="11">
                  <c:v>Jun 2027</c:v>
                </c:pt>
              </c:strCache>
            </c:strRef>
          </c:cat>
          <c:val>
            <c:numRef>
              <c:f>'Savings Tracker'!$E$5:$E$16</c:f>
              <c:numCache>
                <c:formatCode>#,##0</c:formatCode>
                <c:ptCount val="12"/>
                <c:pt idx="0">
                  <c:v>2854</c:v>
                </c:pt>
                <c:pt idx="1">
                  <c:v>5168</c:v>
                </c:pt>
                <c:pt idx="2">
                  <c:v>7393</c:v>
                </c:pt>
                <c:pt idx="3">
                  <c:v>10352</c:v>
                </c:pt>
                <c:pt idx="4">
                  <c:v>12833</c:v>
                </c:pt>
                <c:pt idx="5">
                  <c:v>15283</c:v>
                </c:pt>
                <c:pt idx="6">
                  <c:v>17711</c:v>
                </c:pt>
                <c:pt idx="7">
                  <c:v>20053</c:v>
                </c:pt>
                <c:pt idx="8">
                  <c:v>23007</c:v>
                </c:pt>
                <c:pt idx="9">
                  <c:v>25311</c:v>
                </c:pt>
                <c:pt idx="10">
                  <c:v>28203</c:v>
                </c:pt>
                <c:pt idx="11">
                  <c:v>31161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A27-46C0-96DE-1C1BA869B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Balance ($)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493000" cy="2667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37</xdr:row>
      <xdr:rowOff>0</xdr:rowOff>
    </xdr:from>
    <xdr:ext cx="7493000" cy="2667000"/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DA72EC-3BCC-431B-9D1C-98ACB325E387}">
  <we:reference id="wa200010215" version="2.0.0.1" store="en-US" storeType="OMEX"/>
  <we:alternateReferences>
    <we:reference id="WA200010215" version="2.0.0.1" store="WA200010215" storeType="OMEX"/>
  </we:alternateReferences>
  <we:properties>
    <we:property name="bps.codex_control.document_id" value="&quot;5c5e4542-27a4-460c-91be-2b485b34155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680"/>
    <pageSetUpPr fitToPage="1"/>
  </sheetPr>
  <dimension ref="A1:E23"/>
  <sheetViews>
    <sheetView tabSelected="1" workbookViewId="0">
      <selection activeCell="A8" sqref="A8"/>
    </sheetView>
  </sheetViews>
  <sheetFormatPr defaultRowHeight="14.6" x14ac:dyDescent="0.4"/>
  <cols>
    <col min="1" max="1" width="38" customWidth="1"/>
    <col min="2" max="4" width="20" customWidth="1"/>
    <col min="5" max="5" width="48" customWidth="1"/>
  </cols>
  <sheetData>
    <row r="1" spans="1:5" ht="17.149999999999999" customHeight="1" x14ac:dyDescent="0.4">
      <c r="A1" s="39" t="s">
        <v>0</v>
      </c>
      <c r="B1" s="40"/>
      <c r="C1" s="40"/>
      <c r="D1" s="40"/>
      <c r="E1" s="40"/>
    </row>
    <row r="2" spans="1:5" ht="10.3" customHeight="1" x14ac:dyDescent="0.4">
      <c r="A2" s="43" t="s">
        <v>1</v>
      </c>
      <c r="B2" s="40"/>
      <c r="C2" s="40"/>
      <c r="D2" s="40"/>
      <c r="E2" s="40"/>
    </row>
    <row r="4" spans="1:5" ht="12.55" customHeight="1" x14ac:dyDescent="0.4">
      <c r="A4" s="36" t="s">
        <v>2</v>
      </c>
      <c r="B4" s="37"/>
      <c r="C4" s="37"/>
      <c r="D4" s="37"/>
      <c r="E4" s="37"/>
    </row>
    <row r="5" spans="1:5" ht="11.5" customHeight="1" x14ac:dyDescent="0.4">
      <c r="A5" s="2" t="s">
        <v>3</v>
      </c>
      <c r="B5" s="2" t="s">
        <v>4</v>
      </c>
      <c r="C5" s="2" t="s">
        <v>5</v>
      </c>
      <c r="D5" s="2" t="s">
        <v>6</v>
      </c>
      <c r="E5" s="2" t="s">
        <v>5</v>
      </c>
    </row>
    <row r="6" spans="1:5" ht="43.75" x14ac:dyDescent="0.4">
      <c r="A6" s="3" t="s">
        <v>7</v>
      </c>
      <c r="B6" s="4">
        <v>750000</v>
      </c>
      <c r="D6" s="26" t="s">
        <v>8</v>
      </c>
      <c r="E6" s="26"/>
    </row>
    <row r="7" spans="1:5" x14ac:dyDescent="0.4">
      <c r="A7" s="3" t="s">
        <v>9</v>
      </c>
      <c r="B7" s="4">
        <f>IF(AND(ISNUMBER(B6),B6&gt;0),B6*0.2,"Check price")</f>
        <v>150000</v>
      </c>
      <c r="D7" s="27"/>
      <c r="E7" s="26"/>
    </row>
    <row r="8" spans="1:5" x14ac:dyDescent="0.4">
      <c r="A8" s="3" t="s">
        <v>10</v>
      </c>
      <c r="B8" s="4">
        <v>45000</v>
      </c>
      <c r="D8" s="26"/>
      <c r="E8" s="26"/>
    </row>
    <row r="9" spans="1:5" x14ac:dyDescent="0.4">
      <c r="A9" s="6" t="s">
        <v>11</v>
      </c>
      <c r="B9" s="7">
        <f>IF(AND(ISNUMBER(B6),B6&gt;0,ISNUMBER(B8),B8&gt;=0),MAX(0,B7-B8),"Check inputs")</f>
        <v>105000</v>
      </c>
      <c r="C9" s="1"/>
      <c r="D9" s="28"/>
      <c r="E9" s="26"/>
    </row>
    <row r="10" spans="1:5" x14ac:dyDescent="0.4">
      <c r="D10" s="26"/>
      <c r="E10" s="26"/>
    </row>
    <row r="11" spans="1:5" ht="12.55" customHeight="1" x14ac:dyDescent="0.4">
      <c r="A11" s="36" t="s">
        <v>12</v>
      </c>
      <c r="B11" s="37"/>
      <c r="C11" s="37"/>
      <c r="D11" s="38"/>
      <c r="E11" s="38"/>
    </row>
    <row r="12" spans="1:5" ht="11.5" customHeight="1" x14ac:dyDescent="0.4">
      <c r="A12" s="2" t="s">
        <v>3</v>
      </c>
      <c r="B12" s="2" t="s">
        <v>13</v>
      </c>
      <c r="C12" s="2" t="s">
        <v>5</v>
      </c>
      <c r="D12" s="29" t="s">
        <v>6</v>
      </c>
      <c r="E12" s="29" t="s">
        <v>5</v>
      </c>
    </row>
    <row r="13" spans="1:5" x14ac:dyDescent="0.4">
      <c r="A13" s="3" t="s">
        <v>14</v>
      </c>
      <c r="B13" s="25">
        <f>'Cost Planner'!B13</f>
        <v>32400</v>
      </c>
      <c r="D13" s="26"/>
      <c r="E13" s="26"/>
    </row>
    <row r="14" spans="1:5" x14ac:dyDescent="0.4">
      <c r="A14" s="3" t="s">
        <v>15</v>
      </c>
      <c r="B14" s="25">
        <f>'Cost Planner'!B22</f>
        <v>7500</v>
      </c>
      <c r="D14" s="26"/>
      <c r="E14" s="26"/>
    </row>
    <row r="15" spans="1:5" x14ac:dyDescent="0.4">
      <c r="A15" s="3" t="s">
        <v>16</v>
      </c>
      <c r="B15" s="4">
        <v>9000</v>
      </c>
      <c r="D15" s="26"/>
      <c r="E15" s="26"/>
    </row>
    <row r="16" spans="1:5" x14ac:dyDescent="0.4">
      <c r="D16" s="26"/>
      <c r="E16" s="26"/>
    </row>
    <row r="17" spans="1:5" ht="14.9" customHeight="1" x14ac:dyDescent="0.4">
      <c r="A17" s="41" t="s">
        <v>17</v>
      </c>
      <c r="B17" s="42"/>
      <c r="C17" s="8">
        <f>IF(AND(ISNUMBER(B7),ISNUMBER(B13),ISNUMBER(B14),ISNUMBER(B15),B15&gt;=0),SUM(B7,B13:B15),"Check inputs")</f>
        <v>198900</v>
      </c>
      <c r="D17" s="30"/>
      <c r="E17" s="30"/>
    </row>
    <row r="18" spans="1:5" ht="72" customHeight="1" x14ac:dyDescent="0.4">
      <c r="A18" s="3" t="s">
        <v>18</v>
      </c>
      <c r="B18" s="4">
        <v>12</v>
      </c>
      <c r="D18" s="32" t="s">
        <v>19</v>
      </c>
      <c r="E18" s="26"/>
    </row>
    <row r="19" spans="1:5" ht="72" customHeight="1" x14ac:dyDescent="0.4">
      <c r="A19" s="3" t="s">
        <v>20</v>
      </c>
      <c r="B19" s="9">
        <f>IF(AND(AND(ISNUMBER(B6),B6&gt;0,ISNUMBER(B8),B8&gt;=0),ISNUMBER(C17),ISNUMBER(B18),B18&gt;0),MAX(0,C17-B8)/B18,"Check inputs")</f>
        <v>12825</v>
      </c>
      <c r="D19" s="32" t="s">
        <v>21</v>
      </c>
      <c r="E19" s="26"/>
    </row>
    <row r="21" spans="1:5" ht="12.55" customHeight="1" x14ac:dyDescent="0.4">
      <c r="A21" s="36" t="s">
        <v>22</v>
      </c>
      <c r="B21" s="37"/>
      <c r="C21" s="37"/>
      <c r="D21" s="37"/>
      <c r="E21" s="37"/>
    </row>
    <row r="22" spans="1:5" ht="17.149999999999999" customHeight="1" x14ac:dyDescent="0.4">
      <c r="A22" s="3" t="s">
        <v>23</v>
      </c>
      <c r="B22" s="10">
        <f>IF(AND(ISNUMBER(B6),B6&gt;0,ISNUMBER(B8),B8&gt;=0),MIN(1,B8/B7),"Check inputs")</f>
        <v>0.3</v>
      </c>
      <c r="C22" s="33" t="str">
        <f>IF(AND(ISNUMBER(B6),B6&gt;0,ISNUMBER(B8),B8&gt;=0),IF(B8&gt;=B7,"Deposit target met","Deposit still needed"),"Check inputs")</f>
        <v>Deposit still needed</v>
      </c>
      <c r="D22" s="34"/>
      <c r="E22" s="35"/>
    </row>
    <row r="23" spans="1:5" ht="20.6" customHeight="1" x14ac:dyDescent="0.4">
      <c r="A23" s="3" t="s">
        <v>24</v>
      </c>
      <c r="B23" s="11">
        <f>IF(AND(ISNUMBER(B6),B6&gt;0,ISNUMBER(B8),B8&gt;=0),MIN(100,ROUND(B8/B7*100,0)),"Check inputs")</f>
        <v>30</v>
      </c>
    </row>
  </sheetData>
  <mergeCells count="7">
    <mergeCell ref="C22:E22"/>
    <mergeCell ref="A11:E11"/>
    <mergeCell ref="A1:E1"/>
    <mergeCell ref="A17:B17"/>
    <mergeCell ref="A21:E21"/>
    <mergeCell ref="A4:E4"/>
    <mergeCell ref="A2:E2"/>
  </mergeCells>
  <conditionalFormatting sqref="B22">
    <cfRule type="dataBar" priority="1">
      <dataBar>
        <cfvo type="min"/>
        <cfvo type="max"/>
        <color rgb="FF003680"/>
      </dataBar>
    </cfRule>
  </conditionalFormatting>
  <conditionalFormatting sqref="C22:E22">
    <cfRule type="expression" dxfId="0" priority="2">
      <formula>AND(ISNUMBER(B22),B22&gt;=1)</formula>
    </cfRule>
  </conditionalFormatting>
  <dataValidations count="2">
    <dataValidation type="decimal" operator="greaterThanOrEqual" sqref="B6 B15 B8" xr:uid="{00000000-0002-0000-0000-000000000000}">
      <formula1>0</formula1>
    </dataValidation>
    <dataValidation type="decimal" operator="greaterThanOrEqual" sqref="B18" xr:uid="{00000000-0002-0000-0000-000003000000}">
      <formula1>1</formula1>
    </dataValidation>
  </dataValidations>
  <pageMargins left="0.375" right="0.375" top="0.375" bottom="0.375" header="0.5" footer="0.5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680"/>
    <pageSetUpPr fitToPage="1"/>
  </sheetPr>
  <dimension ref="A1:D22"/>
  <sheetViews>
    <sheetView workbookViewId="0">
      <selection sqref="A1:D1"/>
    </sheetView>
  </sheetViews>
  <sheetFormatPr defaultRowHeight="14.6" x14ac:dyDescent="0.4"/>
  <cols>
    <col min="1" max="1" width="38" customWidth="1"/>
    <col min="2" max="3" width="18" customWidth="1"/>
    <col min="4" max="4" width="50" customWidth="1"/>
  </cols>
  <sheetData>
    <row r="1" spans="1:4" ht="17.149999999999999" customHeight="1" x14ac:dyDescent="0.4">
      <c r="A1" s="39" t="s">
        <v>0</v>
      </c>
      <c r="B1" s="40"/>
      <c r="C1" s="40"/>
      <c r="D1" s="40"/>
    </row>
    <row r="2" spans="1:4" ht="10.3" customHeight="1" x14ac:dyDescent="0.4">
      <c r="A2" s="43" t="s">
        <v>1</v>
      </c>
      <c r="B2" s="40"/>
      <c r="C2" s="40"/>
      <c r="D2" s="40"/>
    </row>
    <row r="4" spans="1:4" ht="12.55" customHeight="1" x14ac:dyDescent="0.4">
      <c r="A4" s="36" t="s">
        <v>25</v>
      </c>
      <c r="B4" s="37"/>
      <c r="C4" s="37"/>
      <c r="D4" s="37"/>
    </row>
    <row r="5" spans="1:4" ht="11.5" customHeight="1" x14ac:dyDescent="0.4">
      <c r="A5" s="2" t="s">
        <v>3</v>
      </c>
      <c r="B5" s="2" t="s">
        <v>26</v>
      </c>
      <c r="C5" s="2" t="s">
        <v>5</v>
      </c>
      <c r="D5" s="2" t="s">
        <v>6</v>
      </c>
    </row>
    <row r="6" spans="1:4" x14ac:dyDescent="0.4">
      <c r="A6" s="3" t="s">
        <v>27</v>
      </c>
      <c r="B6" s="4">
        <v>28000</v>
      </c>
      <c r="D6" s="5" t="s">
        <v>28</v>
      </c>
    </row>
    <row r="7" spans="1:4" x14ac:dyDescent="0.4">
      <c r="A7" s="3" t="s">
        <v>29</v>
      </c>
      <c r="B7" s="4">
        <v>1800</v>
      </c>
      <c r="D7" s="5" t="s">
        <v>30</v>
      </c>
    </row>
    <row r="8" spans="1:4" x14ac:dyDescent="0.4">
      <c r="A8" s="3" t="s">
        <v>31</v>
      </c>
      <c r="B8" s="4">
        <v>500</v>
      </c>
      <c r="D8" s="5" t="s">
        <v>32</v>
      </c>
    </row>
    <row r="9" spans="1:4" x14ac:dyDescent="0.4">
      <c r="A9" s="3" t="s">
        <v>33</v>
      </c>
      <c r="B9" s="4">
        <v>400</v>
      </c>
      <c r="D9" s="5" t="s">
        <v>34</v>
      </c>
    </row>
    <row r="10" spans="1:4" x14ac:dyDescent="0.4">
      <c r="A10" s="3" t="s">
        <v>35</v>
      </c>
      <c r="B10" s="4">
        <v>500</v>
      </c>
      <c r="D10" s="5" t="s">
        <v>36</v>
      </c>
    </row>
    <row r="11" spans="1:4" x14ac:dyDescent="0.4">
      <c r="A11" s="3" t="s">
        <v>37</v>
      </c>
      <c r="B11" s="4">
        <v>0</v>
      </c>
      <c r="D11" s="5" t="s">
        <v>38</v>
      </c>
    </row>
    <row r="12" spans="1:4" x14ac:dyDescent="0.4">
      <c r="A12" s="3" t="s">
        <v>39</v>
      </c>
      <c r="B12" s="4">
        <v>1200</v>
      </c>
      <c r="D12" s="5" t="s">
        <v>40</v>
      </c>
    </row>
    <row r="13" spans="1:4" x14ac:dyDescent="0.4">
      <c r="A13" s="6" t="s">
        <v>14</v>
      </c>
      <c r="B13" s="7">
        <f>IF(AND(COUNT(B6:B12)=COUNTA(B6:B12),MIN(B6:B12)&gt;=0),SUM(B6:B12),"Check costs")</f>
        <v>32400</v>
      </c>
      <c r="C13" s="1"/>
      <c r="D13" s="1"/>
    </row>
    <row r="15" spans="1:4" ht="12.55" customHeight="1" x14ac:dyDescent="0.4">
      <c r="A15" s="36" t="s">
        <v>41</v>
      </c>
      <c r="B15" s="37"/>
      <c r="C15" s="37"/>
      <c r="D15" s="37"/>
    </row>
    <row r="16" spans="1:4" ht="11.5" customHeight="1" x14ac:dyDescent="0.4">
      <c r="A16" s="2" t="s">
        <v>3</v>
      </c>
      <c r="B16" s="2" t="s">
        <v>26</v>
      </c>
      <c r="C16" s="2" t="s">
        <v>5</v>
      </c>
      <c r="D16" s="2" t="s">
        <v>6</v>
      </c>
    </row>
    <row r="17" spans="1:4" x14ac:dyDescent="0.4">
      <c r="A17" s="3" t="s">
        <v>42</v>
      </c>
      <c r="B17" s="4">
        <v>800</v>
      </c>
      <c r="D17" s="5" t="s">
        <v>43</v>
      </c>
    </row>
    <row r="18" spans="1:4" x14ac:dyDescent="0.4">
      <c r="A18" s="3" t="s">
        <v>44</v>
      </c>
      <c r="B18" s="4">
        <v>400</v>
      </c>
      <c r="D18" s="5" t="s">
        <v>45</v>
      </c>
    </row>
    <row r="19" spans="1:4" x14ac:dyDescent="0.4">
      <c r="A19" s="3" t="s">
        <v>46</v>
      </c>
      <c r="B19" s="4">
        <v>5000</v>
      </c>
      <c r="D19" s="5" t="s">
        <v>47</v>
      </c>
    </row>
    <row r="20" spans="1:4" x14ac:dyDescent="0.4">
      <c r="A20" s="3" t="s">
        <v>48</v>
      </c>
      <c r="B20" s="4">
        <v>800</v>
      </c>
      <c r="D20" s="5" t="s">
        <v>49</v>
      </c>
    </row>
    <row r="21" spans="1:4" x14ac:dyDescent="0.4">
      <c r="A21" s="3" t="s">
        <v>50</v>
      </c>
      <c r="B21" s="4">
        <v>500</v>
      </c>
      <c r="D21" s="5" t="s">
        <v>51</v>
      </c>
    </row>
    <row r="22" spans="1:4" x14ac:dyDescent="0.4">
      <c r="A22" s="6" t="s">
        <v>15</v>
      </c>
      <c r="B22" s="7">
        <f>IF(AND(COUNT(B17:B21)=COUNTA(B17:B21),MIN(B17:B21)&gt;=0),SUM(B17:B21),"Check costs")</f>
        <v>7500</v>
      </c>
      <c r="C22" s="1"/>
      <c r="D22" s="1"/>
    </row>
  </sheetData>
  <mergeCells count="4">
    <mergeCell ref="A1:D1"/>
    <mergeCell ref="A4:D4"/>
    <mergeCell ref="A2:D2"/>
    <mergeCell ref="A15:D15"/>
  </mergeCells>
  <pageMargins left="0.375" right="0.375" top="0.375" bottom="0.375" header="0.5" footer="0.5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3680"/>
  </sheetPr>
  <dimension ref="A1:F17"/>
  <sheetViews>
    <sheetView topLeftCell="A24" workbookViewId="0">
      <selection activeCell="A37" sqref="A37"/>
    </sheetView>
  </sheetViews>
  <sheetFormatPr defaultRowHeight="14.6" x14ac:dyDescent="0.4"/>
  <cols>
    <col min="1" max="1" width="16" customWidth="1"/>
    <col min="2" max="4" width="18" customWidth="1"/>
    <col min="5" max="5" width="20" customWidth="1"/>
    <col min="6" max="6" width="16" customWidth="1"/>
  </cols>
  <sheetData>
    <row r="1" spans="1:6" ht="17.149999999999999" customHeight="1" x14ac:dyDescent="0.4">
      <c r="A1" s="39" t="s">
        <v>0</v>
      </c>
      <c r="B1" s="40"/>
      <c r="C1" s="40"/>
      <c r="D1" s="40"/>
      <c r="E1" s="40"/>
      <c r="F1" s="40"/>
    </row>
    <row r="2" spans="1:6" ht="10.3" customHeight="1" x14ac:dyDescent="0.4">
      <c r="A2" s="44" t="s">
        <v>52</v>
      </c>
      <c r="B2" s="45"/>
      <c r="C2" s="45"/>
      <c r="D2" s="45"/>
      <c r="E2" s="45"/>
      <c r="F2" s="45"/>
    </row>
    <row r="4" spans="1:6" ht="11.5" customHeight="1" x14ac:dyDescent="0.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58</v>
      </c>
    </row>
    <row r="5" spans="1:6" x14ac:dyDescent="0.4">
      <c r="A5" s="12" t="s">
        <v>59</v>
      </c>
      <c r="B5" s="4">
        <v>2500</v>
      </c>
      <c r="C5" s="4">
        <v>2854</v>
      </c>
      <c r="D5" s="4">
        <f t="shared" ref="D5:D17" si="0">C5-B5</f>
        <v>354</v>
      </c>
      <c r="E5" s="13">
        <f>C5</f>
        <v>2854</v>
      </c>
      <c r="F5" s="14">
        <f t="shared" ref="F5:F16" si="1">IF(SUM($B$5:$B$16)&gt;0,E5/SUM($B$5:$B$16),0)</f>
        <v>9.5133333333333334E-2</v>
      </c>
    </row>
    <row r="6" spans="1:6" x14ac:dyDescent="0.4">
      <c r="A6" s="12" t="s">
        <v>60</v>
      </c>
      <c r="B6" s="4">
        <v>2500</v>
      </c>
      <c r="C6" s="4">
        <v>2314</v>
      </c>
      <c r="D6" s="4">
        <f t="shared" si="0"/>
        <v>-186</v>
      </c>
      <c r="E6" s="13">
        <f t="shared" ref="E6:E16" si="2">E5+C6</f>
        <v>5168</v>
      </c>
      <c r="F6" s="14">
        <f t="shared" si="1"/>
        <v>0.17226666666666668</v>
      </c>
    </row>
    <row r="7" spans="1:6" x14ac:dyDescent="0.4">
      <c r="A7" s="12" t="s">
        <v>61</v>
      </c>
      <c r="B7" s="4">
        <v>2500</v>
      </c>
      <c r="C7" s="4">
        <v>2225</v>
      </c>
      <c r="D7" s="4">
        <f t="shared" si="0"/>
        <v>-275</v>
      </c>
      <c r="E7" s="13">
        <f t="shared" si="2"/>
        <v>7393</v>
      </c>
      <c r="F7" s="14">
        <f t="shared" si="1"/>
        <v>0.24643333333333334</v>
      </c>
    </row>
    <row r="8" spans="1:6" x14ac:dyDescent="0.4">
      <c r="A8" s="12" t="s">
        <v>62</v>
      </c>
      <c r="B8" s="4">
        <v>2500</v>
      </c>
      <c r="C8" s="4">
        <v>2959</v>
      </c>
      <c r="D8" s="4">
        <f t="shared" si="0"/>
        <v>459</v>
      </c>
      <c r="E8" s="13">
        <f t="shared" si="2"/>
        <v>10352</v>
      </c>
      <c r="F8" s="14">
        <f t="shared" si="1"/>
        <v>0.34506666666666669</v>
      </c>
    </row>
    <row r="9" spans="1:6" x14ac:dyDescent="0.4">
      <c r="A9" s="12" t="s">
        <v>63</v>
      </c>
      <c r="B9" s="4">
        <v>2500</v>
      </c>
      <c r="C9" s="4">
        <v>2481</v>
      </c>
      <c r="D9" s="4">
        <f t="shared" si="0"/>
        <v>-19</v>
      </c>
      <c r="E9" s="13">
        <f t="shared" si="2"/>
        <v>12833</v>
      </c>
      <c r="F9" s="14">
        <f t="shared" si="1"/>
        <v>0.42776666666666668</v>
      </c>
    </row>
    <row r="10" spans="1:6" x14ac:dyDescent="0.4">
      <c r="A10" s="12" t="s">
        <v>64</v>
      </c>
      <c r="B10" s="4">
        <v>2500</v>
      </c>
      <c r="C10" s="4">
        <v>2450</v>
      </c>
      <c r="D10" s="4">
        <f t="shared" si="0"/>
        <v>-50</v>
      </c>
      <c r="E10" s="13">
        <f t="shared" si="2"/>
        <v>15283</v>
      </c>
      <c r="F10" s="14">
        <f t="shared" si="1"/>
        <v>0.50943333333333329</v>
      </c>
    </row>
    <row r="11" spans="1:6" x14ac:dyDescent="0.4">
      <c r="A11" s="12" t="s">
        <v>65</v>
      </c>
      <c r="B11" s="4">
        <v>2500</v>
      </c>
      <c r="C11" s="4">
        <v>2428</v>
      </c>
      <c r="D11" s="4">
        <f t="shared" si="0"/>
        <v>-72</v>
      </c>
      <c r="E11" s="13">
        <f t="shared" si="2"/>
        <v>17711</v>
      </c>
      <c r="F11" s="14">
        <f t="shared" si="1"/>
        <v>0.59036666666666671</v>
      </c>
    </row>
    <row r="12" spans="1:6" x14ac:dyDescent="0.4">
      <c r="A12" s="12" t="s">
        <v>66</v>
      </c>
      <c r="B12" s="4">
        <v>2500</v>
      </c>
      <c r="C12" s="4">
        <v>2342</v>
      </c>
      <c r="D12" s="4">
        <f t="shared" si="0"/>
        <v>-158</v>
      </c>
      <c r="E12" s="13">
        <f t="shared" si="2"/>
        <v>20053</v>
      </c>
      <c r="F12" s="14">
        <f t="shared" si="1"/>
        <v>0.66843333333333332</v>
      </c>
    </row>
    <row r="13" spans="1:6" x14ac:dyDescent="0.4">
      <c r="A13" s="12" t="s">
        <v>67</v>
      </c>
      <c r="B13" s="4">
        <v>2500</v>
      </c>
      <c r="C13" s="4">
        <v>2954</v>
      </c>
      <c r="D13" s="4">
        <f t="shared" si="0"/>
        <v>454</v>
      </c>
      <c r="E13" s="13">
        <f t="shared" si="2"/>
        <v>23007</v>
      </c>
      <c r="F13" s="14">
        <f t="shared" si="1"/>
        <v>0.76690000000000003</v>
      </c>
    </row>
    <row r="14" spans="1:6" x14ac:dyDescent="0.4">
      <c r="A14" s="12" t="s">
        <v>68</v>
      </c>
      <c r="B14" s="4">
        <v>2500</v>
      </c>
      <c r="C14" s="4">
        <v>2304</v>
      </c>
      <c r="D14" s="4">
        <f t="shared" si="0"/>
        <v>-196</v>
      </c>
      <c r="E14" s="13">
        <f t="shared" si="2"/>
        <v>25311</v>
      </c>
      <c r="F14" s="14">
        <f t="shared" si="1"/>
        <v>0.84370000000000001</v>
      </c>
    </row>
    <row r="15" spans="1:6" x14ac:dyDescent="0.4">
      <c r="A15" s="12" t="s">
        <v>69</v>
      </c>
      <c r="B15" s="4">
        <v>2500</v>
      </c>
      <c r="C15" s="4">
        <v>2892</v>
      </c>
      <c r="D15" s="4">
        <f t="shared" si="0"/>
        <v>392</v>
      </c>
      <c r="E15" s="13">
        <f t="shared" si="2"/>
        <v>28203</v>
      </c>
      <c r="F15" s="14">
        <f t="shared" si="1"/>
        <v>0.94010000000000005</v>
      </c>
    </row>
    <row r="16" spans="1:6" x14ac:dyDescent="0.4">
      <c r="A16" s="12" t="s">
        <v>70</v>
      </c>
      <c r="B16" s="4">
        <v>2500</v>
      </c>
      <c r="C16" s="4">
        <v>2958</v>
      </c>
      <c r="D16" s="4">
        <f t="shared" si="0"/>
        <v>458</v>
      </c>
      <c r="E16" s="13">
        <f t="shared" si="2"/>
        <v>31161</v>
      </c>
      <c r="F16" s="14">
        <f t="shared" si="1"/>
        <v>1.0387</v>
      </c>
    </row>
    <row r="17" spans="1:6" x14ac:dyDescent="0.4">
      <c r="A17" s="15" t="s">
        <v>71</v>
      </c>
      <c r="B17" s="7">
        <f>SUM(B5:B16)</f>
        <v>30000</v>
      </c>
      <c r="C17" s="7">
        <f>SUM(C5:C16)</f>
        <v>31161</v>
      </c>
      <c r="D17" s="7">
        <f t="shared" si="0"/>
        <v>1161</v>
      </c>
      <c r="E17" s="7">
        <f>E16</f>
        <v>31161</v>
      </c>
      <c r="F17" s="16" t="s">
        <v>5</v>
      </c>
    </row>
  </sheetData>
  <mergeCells count="2">
    <mergeCell ref="A2:F2"/>
    <mergeCell ref="A1:F1"/>
  </mergeCells>
  <pageMargins left="0.375" right="0.375" top="0.375" bottom="0.375" header="0.5" footer="0.5"/>
  <pageSetup paperSize="9" fitToHeight="0" orientation="landscape" r:id="rId1"/>
  <rowBreaks count="1" manualBreakCount="1">
    <brk id="36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3680"/>
    <pageSetUpPr fitToPage="1"/>
  </sheetPr>
  <dimension ref="A1:B29"/>
  <sheetViews>
    <sheetView workbookViewId="0">
      <selection sqref="A1:B1"/>
    </sheetView>
  </sheetViews>
  <sheetFormatPr defaultRowHeight="14.6" x14ac:dyDescent="0.4"/>
  <cols>
    <col min="1" max="1" width="40" customWidth="1"/>
    <col min="2" max="2" width="55" customWidth="1"/>
  </cols>
  <sheetData>
    <row r="1" spans="1:2" ht="17.149999999999999" customHeight="1" x14ac:dyDescent="0.4">
      <c r="A1" s="39" t="s">
        <v>0</v>
      </c>
      <c r="B1" s="40"/>
    </row>
    <row r="2" spans="1:2" ht="10.3" customHeight="1" x14ac:dyDescent="0.4">
      <c r="A2" s="43" t="s">
        <v>1</v>
      </c>
      <c r="B2" s="40"/>
    </row>
    <row r="4" spans="1:2" ht="12.55" customHeight="1" x14ac:dyDescent="0.4">
      <c r="A4" s="36" t="s">
        <v>72</v>
      </c>
      <c r="B4" s="37"/>
    </row>
    <row r="5" spans="1:2" ht="17.149999999999999" customHeight="1" x14ac:dyDescent="0.4">
      <c r="A5" s="31" t="s">
        <v>73</v>
      </c>
      <c r="B5" s="17" t="s">
        <v>74</v>
      </c>
    </row>
    <row r="7" spans="1:2" ht="12.55" customHeight="1" x14ac:dyDescent="0.4">
      <c r="A7" s="36" t="s">
        <v>75</v>
      </c>
      <c r="B7" s="37"/>
    </row>
    <row r="8" spans="1:2" ht="11.5" customHeight="1" x14ac:dyDescent="0.4">
      <c r="A8" s="2" t="s">
        <v>76</v>
      </c>
      <c r="B8" s="2" t="s">
        <v>77</v>
      </c>
    </row>
    <row r="9" spans="1:2" x14ac:dyDescent="0.4">
      <c r="A9" s="3" t="s">
        <v>74</v>
      </c>
      <c r="B9" s="18" t="s">
        <v>78</v>
      </c>
    </row>
    <row r="10" spans="1:2" x14ac:dyDescent="0.4">
      <c r="A10" s="3" t="s">
        <v>79</v>
      </c>
      <c r="B10" s="18" t="s">
        <v>80</v>
      </c>
    </row>
    <row r="11" spans="1:2" x14ac:dyDescent="0.4">
      <c r="A11" s="3" t="s">
        <v>81</v>
      </c>
      <c r="B11" s="18" t="s">
        <v>82</v>
      </c>
    </row>
    <row r="12" spans="1:2" x14ac:dyDescent="0.4">
      <c r="A12" s="3" t="s">
        <v>83</v>
      </c>
      <c r="B12" s="18" t="s">
        <v>84</v>
      </c>
    </row>
    <row r="13" spans="1:2" x14ac:dyDescent="0.4">
      <c r="A13" s="3" t="s">
        <v>85</v>
      </c>
      <c r="B13" s="18" t="s">
        <v>86</v>
      </c>
    </row>
    <row r="14" spans="1:2" x14ac:dyDescent="0.4">
      <c r="A14" s="3" t="s">
        <v>87</v>
      </c>
      <c r="B14" s="18" t="s">
        <v>88</v>
      </c>
    </row>
    <row r="15" spans="1:2" x14ac:dyDescent="0.4">
      <c r="A15" s="3" t="s">
        <v>89</v>
      </c>
      <c r="B15" s="18" t="s">
        <v>90</v>
      </c>
    </row>
    <row r="16" spans="1:2" x14ac:dyDescent="0.4">
      <c r="A16" s="3" t="s">
        <v>91</v>
      </c>
      <c r="B16" s="18" t="s">
        <v>92</v>
      </c>
    </row>
    <row r="18" spans="1:2" ht="12.55" customHeight="1" x14ac:dyDescent="0.4">
      <c r="A18" s="36" t="s">
        <v>93</v>
      </c>
      <c r="B18" s="37"/>
    </row>
    <row r="19" spans="1:2" ht="11.5" customHeight="1" x14ac:dyDescent="0.4">
      <c r="A19" s="2" t="s">
        <v>76</v>
      </c>
      <c r="B19" s="2" t="s">
        <v>94</v>
      </c>
    </row>
    <row r="20" spans="1:2" x14ac:dyDescent="0.4">
      <c r="A20" s="3" t="s">
        <v>74</v>
      </c>
      <c r="B20" s="18" t="s">
        <v>95</v>
      </c>
    </row>
    <row r="21" spans="1:2" x14ac:dyDescent="0.4">
      <c r="A21" s="3" t="s">
        <v>79</v>
      </c>
      <c r="B21" s="18" t="s">
        <v>96</v>
      </c>
    </row>
    <row r="22" spans="1:2" x14ac:dyDescent="0.4">
      <c r="A22" s="3" t="s">
        <v>81</v>
      </c>
      <c r="B22" s="18" t="s">
        <v>97</v>
      </c>
    </row>
    <row r="23" spans="1:2" x14ac:dyDescent="0.4">
      <c r="A23" s="3" t="s">
        <v>83</v>
      </c>
      <c r="B23" s="18" t="s">
        <v>98</v>
      </c>
    </row>
    <row r="24" spans="1:2" x14ac:dyDescent="0.4">
      <c r="A24" s="3" t="s">
        <v>85</v>
      </c>
      <c r="B24" s="18" t="s">
        <v>99</v>
      </c>
    </row>
    <row r="25" spans="1:2" x14ac:dyDescent="0.4">
      <c r="A25" s="3" t="s">
        <v>87</v>
      </c>
      <c r="B25" s="18" t="s">
        <v>100</v>
      </c>
    </row>
    <row r="26" spans="1:2" x14ac:dyDescent="0.4">
      <c r="A26" s="3" t="s">
        <v>89</v>
      </c>
      <c r="B26" s="18" t="s">
        <v>101</v>
      </c>
    </row>
    <row r="27" spans="1:2" x14ac:dyDescent="0.4">
      <c r="A27" s="3" t="s">
        <v>91</v>
      </c>
      <c r="B27" s="18" t="s">
        <v>102</v>
      </c>
    </row>
    <row r="29" spans="1:2" ht="22.85" customHeight="1" x14ac:dyDescent="0.4">
      <c r="A29" s="27" t="s">
        <v>103</v>
      </c>
      <c r="B29" s="26"/>
    </row>
  </sheetData>
  <mergeCells count="5">
    <mergeCell ref="A4:B4"/>
    <mergeCell ref="A2:B2"/>
    <mergeCell ref="A7:B7"/>
    <mergeCell ref="A1:B1"/>
    <mergeCell ref="A18:B18"/>
  </mergeCells>
  <dataValidations count="1">
    <dataValidation type="list" promptTitle="State" prompt="Choose your state" sqref="B5" xr:uid="{00000000-0002-0000-0300-000000000000}">
      <formula1>"NSW,VIC,QLD,WA,SA,TAS,ACT,NT"</formula1>
    </dataValidation>
  </dataValidations>
  <pageMargins left="0.375" right="0.375" top="0.375" bottom="0.375" header="0.5" footer="0.5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3680"/>
    <pageSetUpPr fitToPage="1"/>
  </sheetPr>
  <dimension ref="A1:A81"/>
  <sheetViews>
    <sheetView workbookViewId="0"/>
  </sheetViews>
  <sheetFormatPr defaultRowHeight="14.6" x14ac:dyDescent="0.4"/>
  <cols>
    <col min="1" max="1" width="110" customWidth="1"/>
  </cols>
  <sheetData>
    <row r="1" spans="1:1" ht="26.15" x14ac:dyDescent="0.4">
      <c r="A1" s="19" t="s">
        <v>104</v>
      </c>
    </row>
    <row r="2" spans="1:1" x14ac:dyDescent="0.4">
      <c r="A2" s="20" t="s">
        <v>5</v>
      </c>
    </row>
    <row r="3" spans="1:1" ht="18.45" x14ac:dyDescent="0.4">
      <c r="A3" s="21" t="s">
        <v>105</v>
      </c>
    </row>
    <row r="4" spans="1:1" x14ac:dyDescent="0.4">
      <c r="A4" s="22" t="s">
        <v>5</v>
      </c>
    </row>
    <row r="5" spans="1:1" x14ac:dyDescent="0.4">
      <c r="A5" s="23" t="s">
        <v>106</v>
      </c>
    </row>
    <row r="6" spans="1:1" x14ac:dyDescent="0.4">
      <c r="A6" s="23" t="s">
        <v>107</v>
      </c>
    </row>
    <row r="7" spans="1:1" x14ac:dyDescent="0.4">
      <c r="A7" s="22" t="s">
        <v>5</v>
      </c>
    </row>
    <row r="8" spans="1:1" x14ac:dyDescent="0.4">
      <c r="A8" s="23" t="s">
        <v>108</v>
      </c>
    </row>
    <row r="9" spans="1:1" x14ac:dyDescent="0.4">
      <c r="A9" s="23" t="s">
        <v>109</v>
      </c>
    </row>
    <row r="10" spans="1:1" x14ac:dyDescent="0.4">
      <c r="A10" s="22" t="s">
        <v>5</v>
      </c>
    </row>
    <row r="11" spans="1:1" x14ac:dyDescent="0.4">
      <c r="A11" s="23" t="s">
        <v>110</v>
      </c>
    </row>
    <row r="12" spans="1:1" x14ac:dyDescent="0.4">
      <c r="A12" s="23" t="s">
        <v>111</v>
      </c>
    </row>
    <row r="13" spans="1:1" x14ac:dyDescent="0.4">
      <c r="A13" s="22" t="s">
        <v>5</v>
      </c>
    </row>
    <row r="14" spans="1:1" x14ac:dyDescent="0.4">
      <c r="A14" s="23" t="s">
        <v>112</v>
      </c>
    </row>
    <row r="15" spans="1:1" x14ac:dyDescent="0.4">
      <c r="A15" s="23" t="s">
        <v>113</v>
      </c>
    </row>
    <row r="16" spans="1:1" x14ac:dyDescent="0.4">
      <c r="A16" s="22" t="s">
        <v>5</v>
      </c>
    </row>
    <row r="17" spans="1:1" x14ac:dyDescent="0.4">
      <c r="A17" s="23" t="s">
        <v>114</v>
      </c>
    </row>
    <row r="18" spans="1:1" x14ac:dyDescent="0.4">
      <c r="A18" s="23" t="s">
        <v>115</v>
      </c>
    </row>
    <row r="19" spans="1:1" x14ac:dyDescent="0.4">
      <c r="A19" s="20" t="s">
        <v>5</v>
      </c>
    </row>
    <row r="20" spans="1:1" ht="18.45" x14ac:dyDescent="0.4">
      <c r="A20" s="21" t="s">
        <v>116</v>
      </c>
    </row>
    <row r="21" spans="1:1" x14ac:dyDescent="0.4">
      <c r="A21" s="22" t="s">
        <v>5</v>
      </c>
    </row>
    <row r="22" spans="1:1" x14ac:dyDescent="0.4">
      <c r="A22" s="23" t="s">
        <v>117</v>
      </c>
    </row>
    <row r="23" spans="1:1" x14ac:dyDescent="0.4">
      <c r="A23" s="23" t="s">
        <v>118</v>
      </c>
    </row>
    <row r="24" spans="1:1" x14ac:dyDescent="0.4">
      <c r="A24" s="23" t="s">
        <v>119</v>
      </c>
    </row>
    <row r="25" spans="1:1" x14ac:dyDescent="0.4">
      <c r="A25" s="22" t="s">
        <v>5</v>
      </c>
    </row>
    <row r="26" spans="1:1" x14ac:dyDescent="0.4">
      <c r="A26" s="23" t="s">
        <v>120</v>
      </c>
    </row>
    <row r="27" spans="1:1" x14ac:dyDescent="0.4">
      <c r="A27" s="23" t="s">
        <v>121</v>
      </c>
    </row>
    <row r="28" spans="1:1" x14ac:dyDescent="0.4">
      <c r="A28" s="22" t="s">
        <v>5</v>
      </c>
    </row>
    <row r="29" spans="1:1" x14ac:dyDescent="0.4">
      <c r="A29" s="23" t="s">
        <v>122</v>
      </c>
    </row>
    <row r="30" spans="1:1" x14ac:dyDescent="0.4">
      <c r="A30" s="23" t="s">
        <v>123</v>
      </c>
    </row>
    <row r="31" spans="1:1" x14ac:dyDescent="0.4">
      <c r="A31" s="22" t="s">
        <v>5</v>
      </c>
    </row>
    <row r="32" spans="1:1" x14ac:dyDescent="0.4">
      <c r="A32" s="23" t="s">
        <v>124</v>
      </c>
    </row>
    <row r="33" spans="1:1" x14ac:dyDescent="0.4">
      <c r="A33" s="23" t="s">
        <v>125</v>
      </c>
    </row>
    <row r="34" spans="1:1" x14ac:dyDescent="0.4">
      <c r="A34" s="20" t="s">
        <v>5</v>
      </c>
    </row>
    <row r="35" spans="1:1" ht="18.45" x14ac:dyDescent="0.4">
      <c r="A35" s="21" t="s">
        <v>126</v>
      </c>
    </row>
    <row r="36" spans="1:1" x14ac:dyDescent="0.4">
      <c r="A36" s="22" t="s">
        <v>5</v>
      </c>
    </row>
    <row r="37" spans="1:1" x14ac:dyDescent="0.4">
      <c r="A37" s="23" t="s">
        <v>127</v>
      </c>
    </row>
    <row r="38" spans="1:1" x14ac:dyDescent="0.4">
      <c r="A38" s="23" t="s">
        <v>128</v>
      </c>
    </row>
    <row r="39" spans="1:1" x14ac:dyDescent="0.4">
      <c r="A39" s="23" t="s">
        <v>129</v>
      </c>
    </row>
    <row r="40" spans="1:1" x14ac:dyDescent="0.4">
      <c r="A40" s="22" t="s">
        <v>5</v>
      </c>
    </row>
    <row r="41" spans="1:1" x14ac:dyDescent="0.4">
      <c r="A41" s="23" t="s">
        <v>130</v>
      </c>
    </row>
    <row r="42" spans="1:1" x14ac:dyDescent="0.4">
      <c r="A42" s="23" t="s">
        <v>131</v>
      </c>
    </row>
    <row r="43" spans="1:1" x14ac:dyDescent="0.4">
      <c r="A43" s="23" t="s">
        <v>132</v>
      </c>
    </row>
    <row r="44" spans="1:1" x14ac:dyDescent="0.4">
      <c r="A44" s="23" t="s">
        <v>133</v>
      </c>
    </row>
    <row r="45" spans="1:1" x14ac:dyDescent="0.4">
      <c r="A45" s="23" t="s">
        <v>134</v>
      </c>
    </row>
    <row r="46" spans="1:1" x14ac:dyDescent="0.4">
      <c r="A46" s="20" t="s">
        <v>5</v>
      </c>
    </row>
    <row r="47" spans="1:1" ht="18.45" x14ac:dyDescent="0.4">
      <c r="A47" s="21" t="s">
        <v>135</v>
      </c>
    </row>
    <row r="48" spans="1:1" x14ac:dyDescent="0.4">
      <c r="A48" s="22" t="s">
        <v>5</v>
      </c>
    </row>
    <row r="49" spans="1:1" x14ac:dyDescent="0.4">
      <c r="A49" s="23" t="s">
        <v>136</v>
      </c>
    </row>
    <row r="50" spans="1:1" x14ac:dyDescent="0.4">
      <c r="A50" s="23" t="s">
        <v>137</v>
      </c>
    </row>
    <row r="51" spans="1:1" x14ac:dyDescent="0.4">
      <c r="A51" s="23" t="s">
        <v>138</v>
      </c>
    </row>
    <row r="52" spans="1:1" x14ac:dyDescent="0.4">
      <c r="A52" s="22" t="s">
        <v>5</v>
      </c>
    </row>
    <row r="53" spans="1:1" x14ac:dyDescent="0.4">
      <c r="A53" s="23" t="s">
        <v>139</v>
      </c>
    </row>
    <row r="54" spans="1:1" x14ac:dyDescent="0.4">
      <c r="A54" s="23" t="s">
        <v>140</v>
      </c>
    </row>
    <row r="55" spans="1:1" x14ac:dyDescent="0.4">
      <c r="A55" s="23" t="s">
        <v>141</v>
      </c>
    </row>
    <row r="56" spans="1:1" x14ac:dyDescent="0.4">
      <c r="A56" s="20" t="s">
        <v>5</v>
      </c>
    </row>
    <row r="57" spans="1:1" ht="18.45" x14ac:dyDescent="0.4">
      <c r="A57" s="21" t="s">
        <v>142</v>
      </c>
    </row>
    <row r="58" spans="1:1" x14ac:dyDescent="0.4">
      <c r="A58" s="22" t="s">
        <v>5</v>
      </c>
    </row>
    <row r="59" spans="1:1" x14ac:dyDescent="0.4">
      <c r="A59" s="23" t="s">
        <v>143</v>
      </c>
    </row>
    <row r="60" spans="1:1" x14ac:dyDescent="0.4">
      <c r="A60" s="23" t="s">
        <v>144</v>
      </c>
    </row>
    <row r="61" spans="1:1" x14ac:dyDescent="0.4">
      <c r="A61" s="23" t="s">
        <v>145</v>
      </c>
    </row>
    <row r="62" spans="1:1" x14ac:dyDescent="0.4">
      <c r="A62" s="23" t="s">
        <v>146</v>
      </c>
    </row>
    <row r="63" spans="1:1" x14ac:dyDescent="0.4">
      <c r="A63" s="23" t="s">
        <v>147</v>
      </c>
    </row>
    <row r="64" spans="1:1" x14ac:dyDescent="0.4">
      <c r="A64" s="23" t="s">
        <v>148</v>
      </c>
    </row>
    <row r="65" spans="1:1" x14ac:dyDescent="0.4">
      <c r="A65" s="23" t="s">
        <v>149</v>
      </c>
    </row>
    <row r="66" spans="1:1" x14ac:dyDescent="0.4">
      <c r="A66" s="23" t="s">
        <v>150</v>
      </c>
    </row>
    <row r="67" spans="1:1" x14ac:dyDescent="0.4">
      <c r="A67" s="23" t="s">
        <v>151</v>
      </c>
    </row>
    <row r="68" spans="1:1" x14ac:dyDescent="0.4">
      <c r="A68" s="23" t="s">
        <v>152</v>
      </c>
    </row>
    <row r="69" spans="1:1" x14ac:dyDescent="0.4">
      <c r="A69" s="20" t="s">
        <v>5</v>
      </c>
    </row>
    <row r="70" spans="1:1" ht="18.45" x14ac:dyDescent="0.4">
      <c r="A70" s="21" t="s">
        <v>153</v>
      </c>
    </row>
    <row r="71" spans="1:1" x14ac:dyDescent="0.4">
      <c r="A71" s="22" t="s">
        <v>5</v>
      </c>
    </row>
    <row r="72" spans="1:1" x14ac:dyDescent="0.4">
      <c r="A72" s="23" t="s">
        <v>154</v>
      </c>
    </row>
    <row r="73" spans="1:1" x14ac:dyDescent="0.4">
      <c r="A73" s="23" t="s">
        <v>155</v>
      </c>
    </row>
    <row r="74" spans="1:1" x14ac:dyDescent="0.4">
      <c r="A74" s="23" t="s">
        <v>156</v>
      </c>
    </row>
    <row r="75" spans="1:1" x14ac:dyDescent="0.4">
      <c r="A75" s="22" t="s">
        <v>5</v>
      </c>
    </row>
    <row r="76" spans="1:1" x14ac:dyDescent="0.4">
      <c r="A76" s="23" t="s">
        <v>157</v>
      </c>
    </row>
    <row r="77" spans="1:1" x14ac:dyDescent="0.4">
      <c r="A77" s="23" t="s">
        <v>158</v>
      </c>
    </row>
    <row r="78" spans="1:1" x14ac:dyDescent="0.4">
      <c r="A78" s="22" t="s">
        <v>5</v>
      </c>
    </row>
    <row r="79" spans="1:1" x14ac:dyDescent="0.4">
      <c r="A79" s="23" t="s">
        <v>159</v>
      </c>
    </row>
    <row r="80" spans="1:1" x14ac:dyDescent="0.4">
      <c r="A80" s="22" t="s">
        <v>5</v>
      </c>
    </row>
    <row r="81" spans="1:1" x14ac:dyDescent="0.4">
      <c r="A81" s="24" t="s">
        <v>160</v>
      </c>
    </row>
  </sheetData>
  <pageMargins left="0.375" right="0.375" top="0.375" bottom="0.375" header="0.5" footer="0.5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Dashboard</vt:lpstr>
      <vt:lpstr>Cost Planner</vt:lpstr>
      <vt:lpstr>Savings Tracker</vt:lpstr>
      <vt:lpstr>State Costs</vt:lpstr>
      <vt:lpstr>Instructions</vt:lpstr>
      <vt:lpstr>'Cost Planner'!Print_Area</vt:lpstr>
      <vt:lpstr>Dashboard!Print_Area</vt:lpstr>
      <vt:lpstr>Instructions!Print_Area</vt:lpstr>
      <vt:lpstr>'Savings Tracker'!Print_Area</vt:lpstr>
      <vt:lpstr>'State Costs'!Print_Area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Bikash Yadav</cp:lastModifiedBy>
  <cp:lastPrinted>2026-10-15T23:25:04Z</cp:lastPrinted>
  <dcterms:modified xsi:type="dcterms:W3CDTF">2026-10-15T23:28:57Z</dcterms:modified>
</cp:coreProperties>
</file>